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MICP\Web Site\Card Data by County-FY\FY 19-20\"/>
    </mc:Choice>
  </mc:AlternateContent>
  <bookViews>
    <workbookView xWindow="120" yWindow="510" windowWidth="24915" windowHeight="11655"/>
  </bookViews>
  <sheets>
    <sheet name="February" sheetId="8" r:id="rId1"/>
  </sheets>
  <calcPr calcId="162913"/>
</workbook>
</file>

<file path=xl/calcChain.xml><?xml version="1.0" encoding="utf-8"?>
<calcChain xmlns="http://schemas.openxmlformats.org/spreadsheetml/2006/main">
  <c r="R2" i="8" l="1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 l="1"/>
  <c r="N60" i="8" l="1"/>
  <c r="L60" i="8"/>
  <c r="K60" i="8"/>
  <c r="J60" i="8"/>
  <c r="H60" i="8"/>
  <c r="G60" i="8"/>
  <c r="F60" i="8"/>
  <c r="E60" i="8"/>
  <c r="D60" i="8"/>
  <c r="C60" i="8"/>
  <c r="B60" i="8"/>
  <c r="I55" i="8"/>
  <c r="I50" i="8"/>
  <c r="I49" i="8"/>
  <c r="I45" i="8"/>
  <c r="I44" i="8"/>
  <c r="I41" i="8"/>
  <c r="I39" i="8"/>
  <c r="I38" i="8"/>
  <c r="I37" i="8"/>
  <c r="I34" i="8"/>
  <c r="I32" i="8"/>
  <c r="I31" i="8"/>
  <c r="I29" i="8"/>
  <c r="I28" i="8"/>
  <c r="I24" i="8"/>
  <c r="I22" i="8"/>
  <c r="I20" i="8"/>
  <c r="I16" i="8"/>
  <c r="I13" i="8"/>
  <c r="I11" i="8"/>
  <c r="I10" i="8"/>
  <c r="I8" i="8"/>
  <c r="I6" i="8"/>
  <c r="I2" i="8"/>
  <c r="I60" i="8" s="1"/>
</calcChain>
</file>

<file path=xl/sharedStrings.xml><?xml version="1.0" encoding="utf-8"?>
<sst xmlns="http://schemas.openxmlformats.org/spreadsheetml/2006/main" count="248" uniqueCount="79">
  <si>
    <t>County</t>
  </si>
  <si>
    <t>Alameda</t>
  </si>
  <si>
    <t>Alpine</t>
  </si>
  <si>
    <t>Amador</t>
  </si>
  <si>
    <t>Butte</t>
  </si>
  <si>
    <t>Calaveras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</si>
  <si>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</si>
  <si>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</si>
  <si>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</si>
  <si>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</si>
  <si>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</si>
  <si>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</si>
  <si>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</si>
  <si>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</si>
  <si>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</si>
  <si>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</si>
  <si>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</si>
  <si>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</si>
  <si>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</si>
  <si>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</si>
  <si>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</si>
  <si>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</si>
  <si>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</si>
  <si>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</si>
  <si>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</si>
  <si>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</si>
  <si>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</si>
  <si>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</si>
  <si>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</si>
  <si>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</si>
  <si>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</si>
  <si>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</si>
  <si>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</si>
  <si>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</si>
  <si>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</si>
  <si>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</si>
  <si>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</si>
  <si>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</si>
  <si>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</si>
  <si>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</si>
  <si>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</si>
  <si>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</si>
  <si>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</si>
  <si>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</si>
  <si>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</si>
  <si>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</si>
  <si>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</si>
  <si>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</si>
  <si>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</si>
  <si>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</si>
  <si>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</si>
  <si>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</si>
  <si>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</si>
  <si>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</si>
  <si>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</si>
  <si>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</si>
  <si>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</si>
  <si>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</si>
  <si>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Medical Marijuana Identification Cards are valid for one year.</t>
  </si>
  <si>
    <t>Cards Issued FY 2016-17</t>
  </si>
  <si>
    <t xml:space="preserve">Cards Issued FY 2004-5 </t>
  </si>
  <si>
    <t xml:space="preserve">Cards Issued FY 2005-6 </t>
  </si>
  <si>
    <t xml:space="preserve">Cards Issued FY 2006-7 </t>
  </si>
  <si>
    <t xml:space="preserve">Cards Issued FY 2007-8 </t>
  </si>
  <si>
    <t xml:space="preserve">Cards Issued FY 2008-9 </t>
  </si>
  <si>
    <t xml:space="preserve">Cards Issued FY 2009-10 </t>
  </si>
  <si>
    <t xml:space="preserve">Cards Issued FY 2010-11 </t>
  </si>
  <si>
    <t>Cards           Issued FY       2011-12</t>
  </si>
  <si>
    <t>Cards Issued FY 2012-13</t>
  </si>
  <si>
    <t xml:space="preserve">Cards Issued FY 2013-14 </t>
  </si>
  <si>
    <t>Cards Issued FY 2014-15</t>
  </si>
  <si>
    <t>Cards Issued FY 2015-16</t>
  </si>
  <si>
    <t>Total All       Fiscal Years</t>
  </si>
  <si>
    <t>Cards Issued FY 2017-18</t>
  </si>
  <si>
    <t>Colusa</t>
  </si>
  <si>
    <t>Cards Issued FY 2018-19</t>
  </si>
  <si>
    <t>N/A</t>
  </si>
  <si>
    <t xml:space="preserve">Sutter </t>
  </si>
  <si>
    <t>Cards Issued FY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</si>
</sst>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6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1"/>
      </right>
      <top/>
      <bottom style="thin">
        <color indexed="64"/>
      </bottom>
      <diagonal/>
    </border>
    <border>
      <left/>
      <right style="thick">
        <color indexed="2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7" borderId="0" xfId="0" applyFill="1"/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3" fillId="0" borderId="0" xfId="0" applyFont="1"/>
    <xf numFmtId="0" fontId="10" fillId="3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0" fillId="5" borderId="0" xfId="0" applyFill="1"/>
    <xf numFmtId="0" fontId="16" fillId="6" borderId="0" xfId="0" applyFont="1" applyFill="1" applyBorder="1" applyAlignment="1">
      <alignment horizontal="left"/>
    </xf>
    <xf numFmtId="0" fontId="17" fillId="7" borderId="0" xfId="0" applyFont="1" applyFill="1"/>
    <xf numFmtId="3" fontId="12" fillId="2" borderId="4" xfId="0" applyNumberFormat="1" applyFont="1" applyFill="1" applyBorder="1" applyAlignment="1">
      <alignment horizontal="left"/>
    </xf>
    <xf numFmtId="3" fontId="12" fillId="2" borderId="4" xfId="0" applyNumberFormat="1" applyFont="1" applyFill="1" applyBorder="1" applyAlignment="1">
      <alignment horizontal="center"/>
    </xf>
    <xf numFmtId="3" fontId="12" fillId="2" borderId="5" xfId="13" applyNumberFormat="1" applyFont="1" applyFill="1" applyBorder="1" applyAlignment="1">
      <alignment horizontal="right"/>
    </xf>
    <xf numFmtId="3" fontId="0" fillId="0" borderId="0" xfId="0" applyNumberFormat="1"/>
    <xf numFmtId="3" fontId="14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/>
    <xf numFmtId="3" fontId="15" fillId="6" borderId="0" xfId="0" applyNumberFormat="1" applyFont="1" applyFill="1" applyBorder="1" applyAlignment="1">
      <alignment horizontal="center"/>
    </xf>
    <xf numFmtId="3" fontId="11" fillId="6" borderId="0" xfId="0" applyNumberFormat="1" applyFont="1" applyFill="1" applyBorder="1" applyAlignment="1">
      <alignment horizontal="center" wrapText="1"/>
    </xf>
    <xf numFmtId="3" fontId="11" fillId="6" borderId="3" xfId="0" applyNumberFormat="1" applyFont="1" applyFill="1" applyBorder="1" applyAlignment="1"/>
    <xf numFmtId="3" fontId="11" fillId="6" borderId="0" xfId="0" applyNumberFormat="1" applyFont="1" applyFill="1" applyBorder="1" applyAlignment="1">
      <alignment horizontal="center"/>
    </xf>
    <xf numFmtId="3" fontId="15" fillId="6" borderId="0" xfId="0" applyNumberFormat="1" applyFont="1" applyFill="1" applyBorder="1" applyAlignment="1">
      <alignment horizontal="center" wrapText="1"/>
    </xf>
    <xf numFmtId="3" fontId="14" fillId="4" borderId="0" xfId="0" applyNumberFormat="1" applyFont="1" applyFill="1" applyBorder="1" applyAlignment="1">
      <alignment horizontal="center" wrapText="1"/>
    </xf>
    <xf numFmtId="3" fontId="11" fillId="5" borderId="3" xfId="0" applyNumberFormat="1" applyFont="1" applyFill="1" applyBorder="1" applyAlignment="1"/>
    <xf numFmtId="3" fontId="16" fillId="6" borderId="0" xfId="0" applyNumberFormat="1" applyFont="1" applyFill="1" applyBorder="1" applyAlignment="1">
      <alignment horizontal="center" wrapText="1"/>
    </xf>
    <xf numFmtId="3" fontId="16" fillId="6" borderId="3" xfId="0" applyNumberFormat="1" applyFont="1" applyFill="1" applyBorder="1" applyAlignment="1"/>
    <xf numFmtId="3" fontId="15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 wrapText="1"/>
    </xf>
    <xf numFmtId="3" fontId="11" fillId="7" borderId="3" xfId="0" applyNumberFormat="1" applyFont="1" applyFill="1" applyBorder="1" applyAlignment="1"/>
    <xf numFmtId="0" fontId="18" fillId="0" borderId="0" xfId="0" applyFont="1"/>
  </cellXfs>
  <cellStyles count="14">
    <cellStyle name="Comma" xfId="13" builtinId="3"/>
    <cellStyle name="Normal" xfId="0" builtinId="0"/>
    <cellStyle name="Normal 10" xfId="9"/>
    <cellStyle name="Normal 11" xfId="10"/>
    <cellStyle name="Normal 12" xfId="11"/>
    <cellStyle name="Normal 13" xfId="12"/>
    <cellStyle name="Normal 2" xfId="2"/>
    <cellStyle name="Normal 3" xfId="4"/>
    <cellStyle name="Normal 4" xfId="3"/>
    <cellStyle name="Normal 5" xfId="5"/>
    <cellStyle name="Normal 6" xfId="6"/>
    <cellStyle name="Normal 7" xfId="1"/>
    <cellStyle name="Normal 8" xfId="7"/>
    <cellStyle name="Normal 9" xfId="8"/>
  </cellStyles>
  <dxfs count="3">
    <dxf>
      <border outline="0">
        <bottom style="thin">
          <color indexed="64"/>
        </bottom>
      </border>
    </dxf>
    <dxf>
      <border outline="0">
        <left style="thin">
          <color indexed="21"/>
        </left>
        <bottom style="thick">
          <color indexed="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6"/>
        <name val="Arial"/>
        <scheme val="none"/>
      </font>
      <fill>
        <patternFill patternType="solid">
          <fgColor indexed="24"/>
          <bgColor indexed="2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224567" displayName="Table224567" ref="A1:R60" totalsRowShown="0" headerRowDxfId="2" headerRowBorderDxfId="0" tableBorderDxfId="1">
  <autoFilter ref="A1:R60"/>
  <tableColumns count="18">
    <tableColumn id="1" name="County"/>
    <tableColumn id="2" name="Cards Issued FY 2004-5 "/>
    <tableColumn id="3" name="Cards Issued FY 2005-6 "/>
    <tableColumn id="4" name="Cards Issued FY 2006-7 "/>
    <tableColumn id="5" name="Cards Issued FY 2007-8 "/>
    <tableColumn id="6" name="Cards Issued FY 2008-9 "/>
    <tableColumn id="7" name="Cards Issued FY 2009-10 "/>
    <tableColumn id="8" name="Cards Issued FY 2010-11 "/>
    <tableColumn id="9" name="Cards           Issued FY       2011-12"/>
    <tableColumn id="10" name="Cards Issued FY 2012-13"/>
    <tableColumn id="11" name="Cards Issued FY 2013-14 "/>
    <tableColumn id="12" name="Cards Issued FY 2014-15"/>
    <tableColumn id="13" name="Cards Issued FY 2015-16"/>
    <tableColumn id="14" name="Cards Issued FY 2016-17"/>
    <tableColumn id="15" name="Cards Issued FY 2017-18"/>
    <tableColumn id="16" name="Cards Issued FY 2018-19"/>
    <tableColumn id="19" name="Cards Issued FY 2019-20"/>
    <tableColumn id="17" name="Total All       Fiscal Year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alifornia Medical Marijuana Identification Card Data by County and Fiscal Yea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view="pageLayout" topLeftCell="A40" zoomScaleNormal="100" workbookViewId="0">
      <selection activeCell="H66" sqref="H66"/>
    </sheetView>
  </sheetViews>
  <sheetFormatPr defaultRowHeight="15" x14ac:dyDescent="0.25"/>
  <cols>
    <col min="1" max="1" width="17.5703125" customWidth="1"/>
    <col min="2" max="17" width="9.140625" customWidth="1"/>
    <col min="18" max="18" width="12" customWidth="1"/>
  </cols>
  <sheetData>
    <row r="1" spans="1:18" ht="87.75" customHeight="1" x14ac:dyDescent="0.25">
      <c r="A1" s="5" t="s">
        <v>0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59</v>
      </c>
      <c r="O1" s="2" t="s">
        <v>73</v>
      </c>
      <c r="P1" s="2" t="s">
        <v>75</v>
      </c>
      <c r="Q1" s="2" t="s">
        <v>78</v>
      </c>
      <c r="R1" s="3" t="s">
        <v>72</v>
      </c>
    </row>
    <row r="2" spans="1:18" s="9" customFormat="1" ht="15.75" x14ac:dyDescent="0.25">
      <c r="A2" s="6" t="s">
        <v>1</v>
      </c>
      <c r="B2" s="16" t="s">
        <v>76</v>
      </c>
      <c r="C2" s="16" t="s">
        <v>76</v>
      </c>
      <c r="D2" s="17">
        <v>1475</v>
      </c>
      <c r="E2" s="17">
        <v>657</v>
      </c>
      <c r="F2" s="18">
        <v>652</v>
      </c>
      <c r="G2" s="18">
        <v>611</v>
      </c>
      <c r="H2" s="18">
        <v>439</v>
      </c>
      <c r="I2" s="18">
        <f>257+22</f>
        <v>279</v>
      </c>
      <c r="J2" s="18">
        <v>242</v>
      </c>
      <c r="K2" s="18">
        <v>216</v>
      </c>
      <c r="L2" s="18">
        <v>242</v>
      </c>
      <c r="M2" s="18">
        <v>214</v>
      </c>
      <c r="N2" s="18">
        <v>199</v>
      </c>
      <c r="O2" s="18">
        <v>560</v>
      </c>
      <c r="P2" s="18">
        <v>467</v>
      </c>
      <c r="Q2" s="18">
        <v>182</v>
      </c>
      <c r="R2" s="19">
        <f>SUM(D2:Q2)</f>
        <v>6435</v>
      </c>
    </row>
    <row r="3" spans="1:18" s="1" customFormat="1" ht="15.75" x14ac:dyDescent="0.25">
      <c r="A3" s="7" t="s">
        <v>2</v>
      </c>
      <c r="B3" s="20" t="s">
        <v>76</v>
      </c>
      <c r="C3" s="20" t="s">
        <v>76</v>
      </c>
      <c r="D3" s="20" t="s">
        <v>76</v>
      </c>
      <c r="E3" s="20" t="s">
        <v>76</v>
      </c>
      <c r="F3" s="21">
        <v>0</v>
      </c>
      <c r="G3" s="21">
        <v>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2">
        <f>SUM(F3:Q3)</f>
        <v>2</v>
      </c>
    </row>
    <row r="4" spans="1:18" s="9" customFormat="1" ht="15.75" x14ac:dyDescent="0.25">
      <c r="A4" s="6" t="s">
        <v>3</v>
      </c>
      <c r="B4" s="17">
        <v>4</v>
      </c>
      <c r="C4" s="17">
        <v>23</v>
      </c>
      <c r="D4" s="17">
        <v>32</v>
      </c>
      <c r="E4" s="17">
        <v>15</v>
      </c>
      <c r="F4" s="18">
        <v>16</v>
      </c>
      <c r="G4" s="18">
        <v>16</v>
      </c>
      <c r="H4" s="18">
        <v>6</v>
      </c>
      <c r="I4" s="18">
        <v>3</v>
      </c>
      <c r="J4" s="18">
        <v>2</v>
      </c>
      <c r="K4" s="18">
        <v>3</v>
      </c>
      <c r="L4" s="18">
        <v>10</v>
      </c>
      <c r="M4" s="18">
        <v>13</v>
      </c>
      <c r="N4" s="18">
        <v>12</v>
      </c>
      <c r="O4" s="18">
        <v>14</v>
      </c>
      <c r="P4" s="18">
        <v>4</v>
      </c>
      <c r="Q4" s="18">
        <v>2</v>
      </c>
      <c r="R4" s="19">
        <f>SUM(B4:Q4)</f>
        <v>175</v>
      </c>
    </row>
    <row r="5" spans="1:18" s="1" customFormat="1" ht="15.75" x14ac:dyDescent="0.25">
      <c r="A5" s="7" t="s">
        <v>4</v>
      </c>
      <c r="B5" s="20" t="s">
        <v>76</v>
      </c>
      <c r="C5" s="20" t="s">
        <v>76</v>
      </c>
      <c r="D5" s="23">
        <v>5</v>
      </c>
      <c r="E5" s="23">
        <v>16</v>
      </c>
      <c r="F5" s="21">
        <v>33</v>
      </c>
      <c r="G5" s="21">
        <v>48</v>
      </c>
      <c r="H5" s="21">
        <v>33</v>
      </c>
      <c r="I5" s="21">
        <v>23</v>
      </c>
      <c r="J5" s="21">
        <v>21</v>
      </c>
      <c r="K5" s="21">
        <v>18</v>
      </c>
      <c r="L5" s="21">
        <v>16</v>
      </c>
      <c r="M5" s="21">
        <v>18</v>
      </c>
      <c r="N5" s="21">
        <v>13</v>
      </c>
      <c r="O5" s="21">
        <v>10</v>
      </c>
      <c r="P5" s="21">
        <v>6</v>
      </c>
      <c r="Q5" s="21">
        <v>6</v>
      </c>
      <c r="R5" s="22">
        <f>SUM(D5:Q5)</f>
        <v>266</v>
      </c>
    </row>
    <row r="6" spans="1:18" s="9" customFormat="1" ht="15.75" x14ac:dyDescent="0.25">
      <c r="A6" s="6" t="s">
        <v>5</v>
      </c>
      <c r="B6" s="16" t="s">
        <v>76</v>
      </c>
      <c r="C6" s="17">
        <v>6</v>
      </c>
      <c r="D6" s="17">
        <v>19</v>
      </c>
      <c r="E6" s="17">
        <v>31</v>
      </c>
      <c r="F6" s="18">
        <v>46</v>
      </c>
      <c r="G6" s="18">
        <v>94</v>
      </c>
      <c r="H6" s="18">
        <v>71</v>
      </c>
      <c r="I6" s="18">
        <f>44+5</f>
        <v>49</v>
      </c>
      <c r="J6" s="18">
        <v>45</v>
      </c>
      <c r="K6" s="18">
        <v>44</v>
      </c>
      <c r="L6" s="18">
        <v>42</v>
      </c>
      <c r="M6" s="18">
        <v>69</v>
      </c>
      <c r="N6" s="18">
        <v>38</v>
      </c>
      <c r="O6" s="18">
        <v>19</v>
      </c>
      <c r="P6" s="18">
        <v>11</v>
      </c>
      <c r="Q6" s="18">
        <v>5</v>
      </c>
      <c r="R6" s="19">
        <f>SUM(C6:Q6)</f>
        <v>589</v>
      </c>
    </row>
    <row r="7" spans="1:18" s="1" customFormat="1" ht="15.75" x14ac:dyDescent="0.25">
      <c r="A7" s="7" t="s">
        <v>74</v>
      </c>
      <c r="B7" s="20" t="s">
        <v>76</v>
      </c>
      <c r="C7" s="20" t="s">
        <v>76</v>
      </c>
      <c r="D7" s="20" t="s">
        <v>76</v>
      </c>
      <c r="E7" s="20" t="s">
        <v>76</v>
      </c>
      <c r="F7" s="20" t="s">
        <v>76</v>
      </c>
      <c r="G7" s="20" t="s">
        <v>76</v>
      </c>
      <c r="H7" s="20" t="s">
        <v>76</v>
      </c>
      <c r="I7" s="20" t="s">
        <v>76</v>
      </c>
      <c r="J7" s="20" t="s">
        <v>76</v>
      </c>
      <c r="K7" s="20" t="s">
        <v>76</v>
      </c>
      <c r="L7" s="20" t="s">
        <v>76</v>
      </c>
      <c r="M7" s="20" t="s">
        <v>76</v>
      </c>
      <c r="N7" s="20" t="s">
        <v>76</v>
      </c>
      <c r="O7" s="20">
        <v>0</v>
      </c>
      <c r="P7" s="20">
        <v>0</v>
      </c>
      <c r="Q7" s="20">
        <v>0</v>
      </c>
      <c r="R7" s="22">
        <f>SUM(C7:Q7)</f>
        <v>0</v>
      </c>
    </row>
    <row r="8" spans="1:18" s="9" customFormat="1" ht="15.75" x14ac:dyDescent="0.25">
      <c r="A8" s="6" t="s">
        <v>6</v>
      </c>
      <c r="B8" s="16" t="s">
        <v>76</v>
      </c>
      <c r="C8" s="17">
        <v>22</v>
      </c>
      <c r="D8" s="17">
        <v>152</v>
      </c>
      <c r="E8" s="17">
        <v>136</v>
      </c>
      <c r="F8" s="18">
        <v>162</v>
      </c>
      <c r="G8" s="18">
        <v>262</v>
      </c>
      <c r="H8" s="18">
        <v>239</v>
      </c>
      <c r="I8" s="18">
        <f>167+15</f>
        <v>182</v>
      </c>
      <c r="J8" s="18">
        <v>130</v>
      </c>
      <c r="K8" s="18">
        <v>140</v>
      </c>
      <c r="L8" s="18">
        <v>145</v>
      </c>
      <c r="M8" s="18">
        <v>149</v>
      </c>
      <c r="N8" s="18">
        <v>128</v>
      </c>
      <c r="O8" s="18">
        <v>259</v>
      </c>
      <c r="P8" s="18">
        <v>195</v>
      </c>
      <c r="Q8" s="18">
        <v>69</v>
      </c>
      <c r="R8" s="19">
        <f>SUM(C8:Q8)</f>
        <v>2370</v>
      </c>
    </row>
    <row r="9" spans="1:18" s="1" customFormat="1" ht="15.75" x14ac:dyDescent="0.25">
      <c r="A9" s="7" t="s">
        <v>7</v>
      </c>
      <c r="B9" s="23">
        <v>14</v>
      </c>
      <c r="C9" s="23">
        <v>49</v>
      </c>
      <c r="D9" s="23">
        <v>84</v>
      </c>
      <c r="E9" s="23">
        <v>75</v>
      </c>
      <c r="F9" s="21">
        <v>47</v>
      </c>
      <c r="G9" s="21">
        <v>45</v>
      </c>
      <c r="H9" s="21">
        <v>40</v>
      </c>
      <c r="I9" s="21">
        <v>23</v>
      </c>
      <c r="J9" s="21">
        <v>12</v>
      </c>
      <c r="K9" s="21">
        <v>24</v>
      </c>
      <c r="L9" s="21">
        <v>37</v>
      </c>
      <c r="M9" s="21">
        <v>10</v>
      </c>
      <c r="N9" s="21">
        <v>11</v>
      </c>
      <c r="O9" s="21">
        <v>4</v>
      </c>
      <c r="P9" s="21">
        <v>4</v>
      </c>
      <c r="Q9" s="21">
        <v>1</v>
      </c>
      <c r="R9" s="22">
        <f>SUM(B9:Q9)</f>
        <v>480</v>
      </c>
    </row>
    <row r="10" spans="1:18" s="9" customFormat="1" ht="15.75" x14ac:dyDescent="0.25">
      <c r="A10" s="6" t="s">
        <v>8</v>
      </c>
      <c r="B10" s="16" t="s">
        <v>76</v>
      </c>
      <c r="C10" s="16" t="s">
        <v>76</v>
      </c>
      <c r="D10" s="16" t="s">
        <v>76</v>
      </c>
      <c r="E10" s="17">
        <v>16</v>
      </c>
      <c r="F10" s="18">
        <v>28</v>
      </c>
      <c r="G10" s="18">
        <v>73</v>
      </c>
      <c r="H10" s="18">
        <v>59</v>
      </c>
      <c r="I10" s="18">
        <f>21+9</f>
        <v>30</v>
      </c>
      <c r="J10" s="18">
        <v>30</v>
      </c>
      <c r="K10" s="18">
        <v>37</v>
      </c>
      <c r="L10" s="18">
        <v>89</v>
      </c>
      <c r="M10" s="18">
        <v>22</v>
      </c>
      <c r="N10" s="18">
        <v>31</v>
      </c>
      <c r="O10" s="18">
        <v>21</v>
      </c>
      <c r="P10" s="18">
        <v>15</v>
      </c>
      <c r="Q10" s="18">
        <v>3</v>
      </c>
      <c r="R10" s="19">
        <f>SUM(E10:Q10)</f>
        <v>454</v>
      </c>
    </row>
    <row r="11" spans="1:18" s="1" customFormat="1" ht="15.75" x14ac:dyDescent="0.25">
      <c r="A11" s="7" t="s">
        <v>9</v>
      </c>
      <c r="B11" s="20" t="s">
        <v>76</v>
      </c>
      <c r="C11" s="20" t="s">
        <v>76</v>
      </c>
      <c r="D11" s="20" t="s">
        <v>76</v>
      </c>
      <c r="E11" s="20" t="s">
        <v>76</v>
      </c>
      <c r="F11" s="21">
        <v>143</v>
      </c>
      <c r="G11" s="21">
        <v>182</v>
      </c>
      <c r="H11" s="21">
        <v>159</v>
      </c>
      <c r="I11" s="21">
        <f>130+12</f>
        <v>142</v>
      </c>
      <c r="J11" s="21">
        <v>107</v>
      </c>
      <c r="K11" s="21">
        <v>155</v>
      </c>
      <c r="L11" s="21">
        <v>156</v>
      </c>
      <c r="M11" s="21">
        <v>151</v>
      </c>
      <c r="N11" s="21">
        <v>132</v>
      </c>
      <c r="O11" s="21">
        <v>74</v>
      </c>
      <c r="P11" s="21">
        <v>55</v>
      </c>
      <c r="Q11" s="21">
        <v>21</v>
      </c>
      <c r="R11" s="22">
        <f>SUM(F11:Q11)</f>
        <v>1477</v>
      </c>
    </row>
    <row r="12" spans="1:18" s="9" customFormat="1" ht="15.75" x14ac:dyDescent="0.25">
      <c r="A12" s="6" t="s">
        <v>10</v>
      </c>
      <c r="B12" s="16" t="s">
        <v>76</v>
      </c>
      <c r="C12" s="16" t="s">
        <v>76</v>
      </c>
      <c r="D12" s="16" t="s">
        <v>76</v>
      </c>
      <c r="E12" s="17">
        <v>4</v>
      </c>
      <c r="F12" s="18">
        <v>3</v>
      </c>
      <c r="G12" s="18">
        <v>4</v>
      </c>
      <c r="H12" s="18">
        <v>37</v>
      </c>
      <c r="I12" s="18">
        <v>0</v>
      </c>
      <c r="J12" s="18">
        <v>0</v>
      </c>
      <c r="K12" s="18">
        <v>0</v>
      </c>
      <c r="L12" s="18">
        <v>0</v>
      </c>
      <c r="M12" s="18">
        <v>3</v>
      </c>
      <c r="N12" s="18">
        <v>1</v>
      </c>
      <c r="O12" s="18">
        <v>0</v>
      </c>
      <c r="P12" s="18">
        <v>2</v>
      </c>
      <c r="Q12" s="18">
        <v>3</v>
      </c>
      <c r="R12" s="19">
        <f>SUM(E12:Q12)</f>
        <v>57</v>
      </c>
    </row>
    <row r="13" spans="1:18" s="1" customFormat="1" ht="15.75" x14ac:dyDescent="0.25">
      <c r="A13" s="7" t="s">
        <v>11</v>
      </c>
      <c r="B13" s="20" t="s">
        <v>76</v>
      </c>
      <c r="C13" s="23">
        <v>105</v>
      </c>
      <c r="D13" s="23">
        <v>306</v>
      </c>
      <c r="E13" s="23">
        <v>292</v>
      </c>
      <c r="F13" s="21">
        <v>370</v>
      </c>
      <c r="G13" s="21">
        <v>436</v>
      </c>
      <c r="H13" s="21">
        <v>326</v>
      </c>
      <c r="I13" s="21">
        <f>208+20</f>
        <v>228</v>
      </c>
      <c r="J13" s="21">
        <v>173</v>
      </c>
      <c r="K13" s="21">
        <v>111</v>
      </c>
      <c r="L13" s="21">
        <v>79</v>
      </c>
      <c r="M13" s="21">
        <v>102</v>
      </c>
      <c r="N13" s="21">
        <v>93</v>
      </c>
      <c r="O13" s="21">
        <v>85</v>
      </c>
      <c r="P13" s="21">
        <v>51</v>
      </c>
      <c r="Q13" s="21">
        <v>13</v>
      </c>
      <c r="R13" s="22">
        <f>SUM(C13:Q13)</f>
        <v>2770</v>
      </c>
    </row>
    <row r="14" spans="1:18" s="9" customFormat="1" ht="15.75" x14ac:dyDescent="0.25">
      <c r="A14" s="6" t="s">
        <v>12</v>
      </c>
      <c r="B14" s="16" t="s">
        <v>76</v>
      </c>
      <c r="C14" s="16" t="s">
        <v>76</v>
      </c>
      <c r="D14" s="17">
        <v>4</v>
      </c>
      <c r="E14" s="17">
        <v>5</v>
      </c>
      <c r="F14" s="18">
        <v>6</v>
      </c>
      <c r="G14" s="18">
        <v>9</v>
      </c>
      <c r="H14" s="18">
        <v>29</v>
      </c>
      <c r="I14" s="18">
        <v>14</v>
      </c>
      <c r="J14" s="18">
        <v>15</v>
      </c>
      <c r="K14" s="18">
        <v>8</v>
      </c>
      <c r="L14" s="18">
        <v>36</v>
      </c>
      <c r="M14" s="18">
        <v>33</v>
      </c>
      <c r="N14" s="18">
        <v>29</v>
      </c>
      <c r="O14" s="18">
        <v>25</v>
      </c>
      <c r="P14" s="18">
        <v>33</v>
      </c>
      <c r="Q14" s="18">
        <v>9</v>
      </c>
      <c r="R14" s="19">
        <f>SUM(D14:Q14)</f>
        <v>255</v>
      </c>
    </row>
    <row r="15" spans="1:18" s="1" customFormat="1" ht="15.75" x14ac:dyDescent="0.25">
      <c r="A15" s="7" t="s">
        <v>13</v>
      </c>
      <c r="B15" s="20" t="s">
        <v>76</v>
      </c>
      <c r="C15" s="20" t="s">
        <v>76</v>
      </c>
      <c r="D15" s="20" t="s">
        <v>76</v>
      </c>
      <c r="E15" s="23">
        <v>9</v>
      </c>
      <c r="F15" s="21">
        <v>6</v>
      </c>
      <c r="G15" s="21">
        <v>13</v>
      </c>
      <c r="H15" s="21">
        <v>15</v>
      </c>
      <c r="I15" s="21">
        <v>11</v>
      </c>
      <c r="J15" s="21">
        <v>22</v>
      </c>
      <c r="K15" s="21">
        <v>14</v>
      </c>
      <c r="L15" s="21">
        <v>20</v>
      </c>
      <c r="M15" s="21">
        <v>41</v>
      </c>
      <c r="N15" s="21">
        <v>25</v>
      </c>
      <c r="O15" s="21">
        <v>21</v>
      </c>
      <c r="P15" s="21">
        <v>8</v>
      </c>
      <c r="Q15" s="21">
        <v>2</v>
      </c>
      <c r="R15" s="22">
        <f>SUM(E15:Q15)</f>
        <v>207</v>
      </c>
    </row>
    <row r="16" spans="1:18" s="9" customFormat="1" ht="15.75" x14ac:dyDescent="0.25">
      <c r="A16" s="6" t="s">
        <v>14</v>
      </c>
      <c r="B16" s="16" t="s">
        <v>76</v>
      </c>
      <c r="C16" s="17">
        <v>41</v>
      </c>
      <c r="D16" s="17">
        <v>72</v>
      </c>
      <c r="E16" s="17">
        <v>69</v>
      </c>
      <c r="F16" s="18">
        <v>92</v>
      </c>
      <c r="G16" s="18">
        <v>159</v>
      </c>
      <c r="H16" s="18">
        <v>162</v>
      </c>
      <c r="I16" s="18">
        <f>97+5</f>
        <v>102</v>
      </c>
      <c r="J16" s="18">
        <v>66</v>
      </c>
      <c r="K16" s="18">
        <v>70</v>
      </c>
      <c r="L16" s="18">
        <v>99</v>
      </c>
      <c r="M16" s="18">
        <v>106</v>
      </c>
      <c r="N16" s="18">
        <v>100</v>
      </c>
      <c r="O16" s="18">
        <v>72</v>
      </c>
      <c r="P16" s="18">
        <v>40</v>
      </c>
      <c r="Q16" s="18">
        <v>16</v>
      </c>
      <c r="R16" s="19">
        <f>SUM(C16:Q16)</f>
        <v>1266</v>
      </c>
    </row>
    <row r="17" spans="1:18" s="1" customFormat="1" ht="15.75" x14ac:dyDescent="0.25">
      <c r="A17" s="7" t="s">
        <v>15</v>
      </c>
      <c r="B17" s="20" t="s">
        <v>76</v>
      </c>
      <c r="C17" s="20" t="s">
        <v>76</v>
      </c>
      <c r="D17" s="20" t="s">
        <v>76</v>
      </c>
      <c r="E17" s="20" t="s">
        <v>76</v>
      </c>
      <c r="F17" s="21">
        <v>4</v>
      </c>
      <c r="G17" s="21">
        <v>13</v>
      </c>
      <c r="H17" s="21">
        <v>5</v>
      </c>
      <c r="I17" s="21">
        <v>2</v>
      </c>
      <c r="J17" s="21">
        <v>0</v>
      </c>
      <c r="K17" s="21">
        <v>2</v>
      </c>
      <c r="L17" s="21">
        <v>7</v>
      </c>
      <c r="M17" s="21">
        <v>8</v>
      </c>
      <c r="N17" s="21">
        <v>3</v>
      </c>
      <c r="O17" s="21">
        <v>5</v>
      </c>
      <c r="P17" s="21">
        <v>3</v>
      </c>
      <c r="Q17" s="21">
        <v>1</v>
      </c>
      <c r="R17" s="22">
        <f>SUM(F17:Q17)</f>
        <v>53</v>
      </c>
    </row>
    <row r="18" spans="1:18" s="9" customFormat="1" ht="15.75" x14ac:dyDescent="0.25">
      <c r="A18" s="6" t="s">
        <v>16</v>
      </c>
      <c r="B18" s="16" t="s">
        <v>76</v>
      </c>
      <c r="C18" s="16" t="s">
        <v>76</v>
      </c>
      <c r="D18" s="17">
        <v>8</v>
      </c>
      <c r="E18" s="17">
        <v>33</v>
      </c>
      <c r="F18" s="18">
        <v>51</v>
      </c>
      <c r="G18" s="18">
        <v>64</v>
      </c>
      <c r="H18" s="18">
        <v>43</v>
      </c>
      <c r="I18" s="18">
        <v>18</v>
      </c>
      <c r="J18" s="18">
        <v>41</v>
      </c>
      <c r="K18" s="18">
        <v>28</v>
      </c>
      <c r="L18" s="18">
        <v>26</v>
      </c>
      <c r="M18" s="18">
        <v>41</v>
      </c>
      <c r="N18" s="18">
        <v>27</v>
      </c>
      <c r="O18" s="18">
        <v>25</v>
      </c>
      <c r="P18" s="18">
        <v>17</v>
      </c>
      <c r="Q18" s="18">
        <v>10</v>
      </c>
      <c r="R18" s="19">
        <f>SUM(D18:Q18)</f>
        <v>432</v>
      </c>
    </row>
    <row r="19" spans="1:18" s="1" customFormat="1" ht="15.75" x14ac:dyDescent="0.25">
      <c r="A19" s="7" t="s">
        <v>17</v>
      </c>
      <c r="B19" s="20" t="s">
        <v>76</v>
      </c>
      <c r="C19" s="20" t="s">
        <v>76</v>
      </c>
      <c r="D19" s="20" t="s">
        <v>76</v>
      </c>
      <c r="E19" s="23">
        <v>3</v>
      </c>
      <c r="F19" s="21">
        <v>17</v>
      </c>
      <c r="G19" s="21">
        <v>34</v>
      </c>
      <c r="H19" s="21">
        <v>15</v>
      </c>
      <c r="I19" s="21">
        <v>6</v>
      </c>
      <c r="J19" s="21">
        <v>11</v>
      </c>
      <c r="K19" s="21">
        <v>5</v>
      </c>
      <c r="L19" s="21">
        <v>19</v>
      </c>
      <c r="M19" s="21">
        <v>4</v>
      </c>
      <c r="N19" s="21">
        <v>2</v>
      </c>
      <c r="O19" s="21">
        <v>2</v>
      </c>
      <c r="P19" s="21">
        <v>0</v>
      </c>
      <c r="Q19" s="21">
        <v>2</v>
      </c>
      <c r="R19" s="22">
        <f>SUM(E19:Q19)</f>
        <v>120</v>
      </c>
    </row>
    <row r="20" spans="1:18" s="9" customFormat="1" ht="15.75" x14ac:dyDescent="0.25">
      <c r="A20" s="6" t="s">
        <v>18</v>
      </c>
      <c r="B20" s="16" t="s">
        <v>76</v>
      </c>
      <c r="C20" s="16" t="s">
        <v>76</v>
      </c>
      <c r="D20" s="16" t="s">
        <v>76</v>
      </c>
      <c r="E20" s="17">
        <v>401</v>
      </c>
      <c r="F20" s="18">
        <v>667</v>
      </c>
      <c r="G20" s="18">
        <v>1165</v>
      </c>
      <c r="H20" s="18">
        <v>1065</v>
      </c>
      <c r="I20" s="18">
        <f>987+96</f>
        <v>1083</v>
      </c>
      <c r="J20" s="18">
        <v>998</v>
      </c>
      <c r="K20" s="18">
        <v>987</v>
      </c>
      <c r="L20" s="18">
        <v>873</v>
      </c>
      <c r="M20" s="18">
        <v>1153</v>
      </c>
      <c r="N20" s="18">
        <v>1050</v>
      </c>
      <c r="O20" s="18">
        <v>1157</v>
      </c>
      <c r="P20" s="18">
        <v>703</v>
      </c>
      <c r="Q20" s="18">
        <v>274</v>
      </c>
      <c r="R20" s="19">
        <f>SUM(E20:Q20)</f>
        <v>11576</v>
      </c>
    </row>
    <row r="21" spans="1:18" s="1" customFormat="1" ht="15.75" x14ac:dyDescent="0.25">
      <c r="A21" s="7" t="s">
        <v>19</v>
      </c>
      <c r="B21" s="20" t="s">
        <v>76</v>
      </c>
      <c r="C21" s="20" t="s">
        <v>76</v>
      </c>
      <c r="D21" s="20" t="s">
        <v>76</v>
      </c>
      <c r="E21" s="20" t="s">
        <v>76</v>
      </c>
      <c r="F21" s="24" t="s">
        <v>76</v>
      </c>
      <c r="G21" s="21">
        <v>0</v>
      </c>
      <c r="H21" s="21">
        <v>2</v>
      </c>
      <c r="I21" s="21">
        <v>2</v>
      </c>
      <c r="J21" s="21">
        <v>2</v>
      </c>
      <c r="K21" s="21">
        <v>3</v>
      </c>
      <c r="L21" s="21">
        <v>12</v>
      </c>
      <c r="M21" s="21">
        <v>5</v>
      </c>
      <c r="N21" s="21">
        <v>7</v>
      </c>
      <c r="O21" s="21">
        <v>3</v>
      </c>
      <c r="P21" s="21">
        <v>7</v>
      </c>
      <c r="Q21" s="21">
        <v>2</v>
      </c>
      <c r="R21" s="22">
        <f>SUM(G21:Q21)</f>
        <v>45</v>
      </c>
    </row>
    <row r="22" spans="1:18" s="9" customFormat="1" ht="15.75" x14ac:dyDescent="0.25">
      <c r="A22" s="6" t="s">
        <v>20</v>
      </c>
      <c r="B22" s="16" t="s">
        <v>76</v>
      </c>
      <c r="C22" s="17">
        <v>692</v>
      </c>
      <c r="D22" s="17">
        <v>887</v>
      </c>
      <c r="E22" s="17">
        <v>773</v>
      </c>
      <c r="F22" s="18">
        <v>824</v>
      </c>
      <c r="G22" s="18">
        <v>885</v>
      </c>
      <c r="H22" s="18">
        <v>635</v>
      </c>
      <c r="I22" s="18">
        <f>347+25</f>
        <v>372</v>
      </c>
      <c r="J22" s="18">
        <v>267</v>
      </c>
      <c r="K22" s="18">
        <v>225</v>
      </c>
      <c r="L22" s="18">
        <v>200</v>
      </c>
      <c r="M22" s="18">
        <v>245</v>
      </c>
      <c r="N22" s="18">
        <v>232</v>
      </c>
      <c r="O22" s="18">
        <v>464</v>
      </c>
      <c r="P22" s="18">
        <v>159</v>
      </c>
      <c r="Q22" s="18">
        <v>45</v>
      </c>
      <c r="R22" s="19">
        <f>SUM(C22:Q22)</f>
        <v>6905</v>
      </c>
    </row>
    <row r="23" spans="1:18" s="1" customFormat="1" ht="15.75" x14ac:dyDescent="0.25">
      <c r="A23" s="7" t="s">
        <v>21</v>
      </c>
      <c r="B23" s="20" t="s">
        <v>76</v>
      </c>
      <c r="C23" s="20" t="s">
        <v>76</v>
      </c>
      <c r="D23" s="20" t="s">
        <v>76</v>
      </c>
      <c r="E23" s="20" t="s">
        <v>76</v>
      </c>
      <c r="F23" s="20" t="s">
        <v>76</v>
      </c>
      <c r="G23" s="21">
        <v>0</v>
      </c>
      <c r="H23" s="21">
        <v>4</v>
      </c>
      <c r="I23" s="21">
        <v>0</v>
      </c>
      <c r="J23" s="21">
        <v>1</v>
      </c>
      <c r="K23" s="21">
        <v>1</v>
      </c>
      <c r="L23" s="21">
        <v>69</v>
      </c>
      <c r="M23" s="21">
        <v>8</v>
      </c>
      <c r="N23" s="21">
        <v>7</v>
      </c>
      <c r="O23" s="21">
        <v>7</v>
      </c>
      <c r="P23" s="21">
        <v>7</v>
      </c>
      <c r="Q23" s="21">
        <v>11</v>
      </c>
      <c r="R23" s="22">
        <f>SUM(G23:Q23)</f>
        <v>115</v>
      </c>
    </row>
    <row r="24" spans="1:18" s="9" customFormat="1" ht="15.75" x14ac:dyDescent="0.25">
      <c r="A24" s="6" t="s">
        <v>22</v>
      </c>
      <c r="B24" s="17">
        <v>67</v>
      </c>
      <c r="C24" s="17">
        <v>428</v>
      </c>
      <c r="D24" s="17">
        <v>683</v>
      </c>
      <c r="E24" s="17">
        <v>614</v>
      </c>
      <c r="F24" s="18">
        <v>292</v>
      </c>
      <c r="G24" s="18">
        <v>280</v>
      </c>
      <c r="H24" s="18">
        <v>171</v>
      </c>
      <c r="I24" s="18">
        <f>101+10</f>
        <v>111</v>
      </c>
      <c r="J24" s="18">
        <v>69</v>
      </c>
      <c r="K24" s="18">
        <v>74</v>
      </c>
      <c r="L24" s="18">
        <v>38</v>
      </c>
      <c r="M24" s="18">
        <v>25</v>
      </c>
      <c r="N24" s="18">
        <v>15</v>
      </c>
      <c r="O24" s="18">
        <v>49</v>
      </c>
      <c r="P24" s="18">
        <v>26</v>
      </c>
      <c r="Q24" s="18">
        <v>15</v>
      </c>
      <c r="R24" s="19">
        <f>SUM(B24:Q24)</f>
        <v>2957</v>
      </c>
    </row>
    <row r="25" spans="1:18" s="1" customFormat="1" ht="15.75" x14ac:dyDescent="0.25">
      <c r="A25" s="7" t="s">
        <v>23</v>
      </c>
      <c r="B25" s="20" t="s">
        <v>76</v>
      </c>
      <c r="C25" s="20" t="s">
        <v>76</v>
      </c>
      <c r="D25" s="23">
        <v>4</v>
      </c>
      <c r="E25" s="23">
        <v>17</v>
      </c>
      <c r="F25" s="21">
        <v>17</v>
      </c>
      <c r="G25" s="21">
        <v>29</v>
      </c>
      <c r="H25" s="21">
        <v>22</v>
      </c>
      <c r="I25" s="21">
        <v>26</v>
      </c>
      <c r="J25" s="21">
        <v>20</v>
      </c>
      <c r="K25" s="21">
        <v>33</v>
      </c>
      <c r="L25" s="21">
        <v>45</v>
      </c>
      <c r="M25" s="21">
        <v>41</v>
      </c>
      <c r="N25" s="21">
        <v>24</v>
      </c>
      <c r="O25" s="21">
        <v>32</v>
      </c>
      <c r="P25" s="21">
        <v>15</v>
      </c>
      <c r="Q25" s="21">
        <v>4</v>
      </c>
      <c r="R25" s="22">
        <f>SUM(D25:Q25)</f>
        <v>329</v>
      </c>
    </row>
    <row r="26" spans="1:18" s="9" customFormat="1" ht="15.75" x14ac:dyDescent="0.25">
      <c r="A26" s="6" t="s">
        <v>24</v>
      </c>
      <c r="B26" s="16" t="s">
        <v>76</v>
      </c>
      <c r="C26" s="16" t="s">
        <v>76</v>
      </c>
      <c r="D26" s="16" t="s">
        <v>76</v>
      </c>
      <c r="E26" s="16" t="s">
        <v>76</v>
      </c>
      <c r="F26" s="25" t="s">
        <v>76</v>
      </c>
      <c r="G26" s="18">
        <v>7</v>
      </c>
      <c r="H26" s="18">
        <v>0</v>
      </c>
      <c r="I26" s="18">
        <v>0</v>
      </c>
      <c r="J26" s="18">
        <v>0</v>
      </c>
      <c r="K26" s="18">
        <v>0</v>
      </c>
      <c r="L26" s="18">
        <v>5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9">
        <f>SUM(G26:Q26)</f>
        <v>12</v>
      </c>
    </row>
    <row r="27" spans="1:18" s="1" customFormat="1" ht="15.75" x14ac:dyDescent="0.25">
      <c r="A27" s="7" t="s">
        <v>25</v>
      </c>
      <c r="B27" s="20" t="s">
        <v>76</v>
      </c>
      <c r="C27" s="20" t="s">
        <v>76</v>
      </c>
      <c r="D27" s="20" t="s">
        <v>76</v>
      </c>
      <c r="E27" s="20" t="s">
        <v>76</v>
      </c>
      <c r="F27" s="24" t="s">
        <v>76</v>
      </c>
      <c r="G27" s="21">
        <v>8</v>
      </c>
      <c r="H27" s="21">
        <v>13</v>
      </c>
      <c r="I27" s="21">
        <v>8</v>
      </c>
      <c r="J27" s="21">
        <v>7</v>
      </c>
      <c r="K27" s="21">
        <v>5</v>
      </c>
      <c r="L27" s="21">
        <v>9</v>
      </c>
      <c r="M27" s="21">
        <v>6</v>
      </c>
      <c r="N27" s="21">
        <v>10</v>
      </c>
      <c r="O27" s="21">
        <v>10</v>
      </c>
      <c r="P27" s="21">
        <v>6</v>
      </c>
      <c r="Q27" s="21">
        <v>3</v>
      </c>
      <c r="R27" s="22">
        <f>SUM(G27:Q27)</f>
        <v>85</v>
      </c>
    </row>
    <row r="28" spans="1:18" s="9" customFormat="1" ht="15.75" x14ac:dyDescent="0.25">
      <c r="A28" s="6" t="s">
        <v>26</v>
      </c>
      <c r="B28" s="16" t="s">
        <v>76</v>
      </c>
      <c r="C28" s="16" t="s">
        <v>76</v>
      </c>
      <c r="D28" s="16" t="s">
        <v>76</v>
      </c>
      <c r="E28" s="17">
        <v>9</v>
      </c>
      <c r="F28" s="18">
        <v>47</v>
      </c>
      <c r="G28" s="18">
        <v>124</v>
      </c>
      <c r="H28" s="18">
        <v>140</v>
      </c>
      <c r="I28" s="18">
        <f>132+7</f>
        <v>139</v>
      </c>
      <c r="J28" s="18">
        <v>112</v>
      </c>
      <c r="K28" s="18">
        <v>116</v>
      </c>
      <c r="L28" s="18">
        <v>152</v>
      </c>
      <c r="M28" s="18">
        <v>79</v>
      </c>
      <c r="N28" s="18">
        <v>77</v>
      </c>
      <c r="O28" s="18">
        <v>235</v>
      </c>
      <c r="P28" s="18">
        <v>134</v>
      </c>
      <c r="Q28" s="18">
        <v>38</v>
      </c>
      <c r="R28" s="19">
        <f>SUM(E28:Q28)</f>
        <v>1402</v>
      </c>
    </row>
    <row r="29" spans="1:18" s="1" customFormat="1" ht="15.75" x14ac:dyDescent="0.25">
      <c r="A29" s="7" t="s">
        <v>27</v>
      </c>
      <c r="B29" s="20" t="s">
        <v>76</v>
      </c>
      <c r="C29" s="23">
        <v>16</v>
      </c>
      <c r="D29" s="23">
        <v>28</v>
      </c>
      <c r="E29" s="23">
        <v>44</v>
      </c>
      <c r="F29" s="21">
        <v>29</v>
      </c>
      <c r="G29" s="21">
        <v>46</v>
      </c>
      <c r="H29" s="21">
        <v>44</v>
      </c>
      <c r="I29" s="21">
        <f>28+4</f>
        <v>32</v>
      </c>
      <c r="J29" s="21">
        <v>24</v>
      </c>
      <c r="K29" s="21">
        <v>30</v>
      </c>
      <c r="L29" s="21">
        <v>35</v>
      </c>
      <c r="M29" s="21">
        <v>31</v>
      </c>
      <c r="N29" s="21">
        <v>16</v>
      </c>
      <c r="O29" s="21">
        <v>15</v>
      </c>
      <c r="P29" s="21">
        <v>8</v>
      </c>
      <c r="Q29" s="21">
        <v>5</v>
      </c>
      <c r="R29" s="22">
        <f>SUM(C29:Q29)</f>
        <v>403</v>
      </c>
    </row>
    <row r="30" spans="1:18" s="9" customFormat="1" ht="15.75" x14ac:dyDescent="0.25">
      <c r="A30" s="6" t="s">
        <v>28</v>
      </c>
      <c r="B30" s="16" t="s">
        <v>76</v>
      </c>
      <c r="C30" s="16" t="s">
        <v>76</v>
      </c>
      <c r="D30" s="16" t="s">
        <v>76</v>
      </c>
      <c r="E30" s="16" t="s">
        <v>76</v>
      </c>
      <c r="F30" s="18">
        <v>4</v>
      </c>
      <c r="G30" s="18">
        <v>21</v>
      </c>
      <c r="H30" s="18">
        <v>18</v>
      </c>
      <c r="I30" s="18">
        <v>16</v>
      </c>
      <c r="J30" s="18">
        <v>14</v>
      </c>
      <c r="K30" s="18">
        <v>18</v>
      </c>
      <c r="L30" s="18">
        <v>31</v>
      </c>
      <c r="M30" s="18">
        <v>23</v>
      </c>
      <c r="N30" s="18">
        <v>16</v>
      </c>
      <c r="O30" s="18">
        <v>12</v>
      </c>
      <c r="P30" s="18">
        <v>3</v>
      </c>
      <c r="Q30" s="18">
        <v>2</v>
      </c>
      <c r="R30" s="19">
        <f>SUM(F30:Q30)</f>
        <v>178</v>
      </c>
    </row>
    <row r="31" spans="1:18" s="1" customFormat="1" ht="15.75" x14ac:dyDescent="0.25">
      <c r="A31" s="7" t="s">
        <v>29</v>
      </c>
      <c r="B31" s="20" t="s">
        <v>76</v>
      </c>
      <c r="C31" s="20" t="s">
        <v>76</v>
      </c>
      <c r="D31" s="20" t="s">
        <v>76</v>
      </c>
      <c r="E31" s="23">
        <v>114</v>
      </c>
      <c r="F31" s="21">
        <v>269</v>
      </c>
      <c r="G31" s="21">
        <v>558</v>
      </c>
      <c r="H31" s="21">
        <v>461</v>
      </c>
      <c r="I31" s="21">
        <f>324+29</f>
        <v>353</v>
      </c>
      <c r="J31" s="21">
        <v>257</v>
      </c>
      <c r="K31" s="21">
        <v>262</v>
      </c>
      <c r="L31" s="21">
        <v>303</v>
      </c>
      <c r="M31" s="21">
        <v>392</v>
      </c>
      <c r="N31" s="21">
        <v>286</v>
      </c>
      <c r="O31" s="21">
        <v>214</v>
      </c>
      <c r="P31" s="21">
        <v>159</v>
      </c>
      <c r="Q31" s="21">
        <v>55</v>
      </c>
      <c r="R31" s="22">
        <f>SUM(E31:Q31)</f>
        <v>3683</v>
      </c>
    </row>
    <row r="32" spans="1:18" s="9" customFormat="1" ht="15.75" x14ac:dyDescent="0.25">
      <c r="A32" s="6" t="s">
        <v>30</v>
      </c>
      <c r="B32" s="16" t="s">
        <v>76</v>
      </c>
      <c r="C32" s="16" t="s">
        <v>76</v>
      </c>
      <c r="D32" s="16" t="s">
        <v>76</v>
      </c>
      <c r="E32" s="17">
        <v>11</v>
      </c>
      <c r="F32" s="18">
        <v>37</v>
      </c>
      <c r="G32" s="18">
        <v>43</v>
      </c>
      <c r="H32" s="18">
        <v>39</v>
      </c>
      <c r="I32" s="18">
        <f>22+4</f>
        <v>26</v>
      </c>
      <c r="J32" s="18">
        <v>12</v>
      </c>
      <c r="K32" s="18">
        <v>15</v>
      </c>
      <c r="L32" s="18">
        <v>18</v>
      </c>
      <c r="M32" s="18">
        <v>21</v>
      </c>
      <c r="N32" s="18">
        <v>22</v>
      </c>
      <c r="O32" s="18">
        <v>42</v>
      </c>
      <c r="P32" s="18">
        <v>33</v>
      </c>
      <c r="Q32" s="18">
        <v>20</v>
      </c>
      <c r="R32" s="19">
        <f>SUM(E32:Q32)</f>
        <v>339</v>
      </c>
    </row>
    <row r="33" spans="1:18" s="1" customFormat="1" ht="15.75" x14ac:dyDescent="0.25">
      <c r="A33" s="7" t="s">
        <v>31</v>
      </c>
      <c r="B33" s="20" t="s">
        <v>76</v>
      </c>
      <c r="C33" s="20" t="s">
        <v>76</v>
      </c>
      <c r="D33" s="23">
        <v>3</v>
      </c>
      <c r="E33" s="23">
        <v>1</v>
      </c>
      <c r="F33" s="21">
        <v>8</v>
      </c>
      <c r="G33" s="21">
        <v>10</v>
      </c>
      <c r="H33" s="21">
        <v>4</v>
      </c>
      <c r="I33" s="21">
        <v>4</v>
      </c>
      <c r="J33" s="21">
        <v>10</v>
      </c>
      <c r="K33" s="21">
        <v>10</v>
      </c>
      <c r="L33" s="21">
        <v>42</v>
      </c>
      <c r="M33" s="21">
        <v>21</v>
      </c>
      <c r="N33" s="21">
        <v>2</v>
      </c>
      <c r="O33" s="21">
        <v>6</v>
      </c>
      <c r="P33" s="21">
        <v>3</v>
      </c>
      <c r="Q33" s="21">
        <v>0</v>
      </c>
      <c r="R33" s="22">
        <f>SUM(D33:Q33)</f>
        <v>124</v>
      </c>
    </row>
    <row r="34" spans="1:18" s="9" customFormat="1" ht="15.75" x14ac:dyDescent="0.25">
      <c r="A34" s="6" t="s">
        <v>32</v>
      </c>
      <c r="B34" s="16" t="s">
        <v>76</v>
      </c>
      <c r="C34" s="17">
        <v>265</v>
      </c>
      <c r="D34" s="17">
        <v>460</v>
      </c>
      <c r="E34" s="17">
        <v>374</v>
      </c>
      <c r="F34" s="18">
        <v>680</v>
      </c>
      <c r="G34" s="18">
        <v>911</v>
      </c>
      <c r="H34" s="18">
        <v>810</v>
      </c>
      <c r="I34" s="18">
        <f>677+56</f>
        <v>733</v>
      </c>
      <c r="J34" s="18">
        <v>622</v>
      </c>
      <c r="K34" s="18">
        <v>763</v>
      </c>
      <c r="L34" s="18">
        <v>782</v>
      </c>
      <c r="M34" s="18">
        <v>929</v>
      </c>
      <c r="N34" s="18">
        <v>947</v>
      </c>
      <c r="O34" s="18">
        <v>758</v>
      </c>
      <c r="P34" s="18">
        <v>466</v>
      </c>
      <c r="Q34" s="18">
        <v>172</v>
      </c>
      <c r="R34" s="19">
        <f>SUM(C34:Q34)</f>
        <v>9672</v>
      </c>
    </row>
    <row r="35" spans="1:18" s="1" customFormat="1" ht="15.75" x14ac:dyDescent="0.25">
      <c r="A35" s="7" t="s">
        <v>33</v>
      </c>
      <c r="B35" s="20" t="s">
        <v>76</v>
      </c>
      <c r="C35" s="20" t="s">
        <v>76</v>
      </c>
      <c r="D35" s="20" t="s">
        <v>76</v>
      </c>
      <c r="E35" s="20" t="s">
        <v>76</v>
      </c>
      <c r="F35" s="21">
        <v>64</v>
      </c>
      <c r="G35" s="21">
        <v>166</v>
      </c>
      <c r="H35" s="21">
        <v>114</v>
      </c>
      <c r="I35" s="21">
        <v>42</v>
      </c>
      <c r="J35" s="21">
        <v>53</v>
      </c>
      <c r="K35" s="21">
        <v>50</v>
      </c>
      <c r="L35" s="21">
        <v>59</v>
      </c>
      <c r="M35" s="21">
        <v>68</v>
      </c>
      <c r="N35" s="21">
        <v>92</v>
      </c>
      <c r="O35" s="21">
        <v>162</v>
      </c>
      <c r="P35" s="21">
        <v>114</v>
      </c>
      <c r="Q35" s="21">
        <v>75</v>
      </c>
      <c r="R35" s="22">
        <f>SUM(F35:Q35)</f>
        <v>1059</v>
      </c>
    </row>
    <row r="36" spans="1:18" s="9" customFormat="1" ht="15.75" x14ac:dyDescent="0.25">
      <c r="A36" s="6" t="s">
        <v>34</v>
      </c>
      <c r="B36" s="16" t="s">
        <v>76</v>
      </c>
      <c r="C36" s="16" t="s">
        <v>76</v>
      </c>
      <c r="D36" s="17">
        <v>4</v>
      </c>
      <c r="E36" s="17">
        <v>1</v>
      </c>
      <c r="F36" s="18">
        <v>5</v>
      </c>
      <c r="G36" s="18">
        <v>5</v>
      </c>
      <c r="H36" s="18">
        <v>13</v>
      </c>
      <c r="I36" s="18">
        <v>8</v>
      </c>
      <c r="J36" s="18">
        <v>4</v>
      </c>
      <c r="K36" s="18">
        <v>4</v>
      </c>
      <c r="L36" s="18">
        <v>88</v>
      </c>
      <c r="M36" s="18">
        <v>11</v>
      </c>
      <c r="N36" s="18">
        <v>3</v>
      </c>
      <c r="O36" s="18">
        <v>5</v>
      </c>
      <c r="P36" s="18">
        <v>8</v>
      </c>
      <c r="Q36" s="18">
        <v>2</v>
      </c>
      <c r="R36" s="19">
        <f>SUM(D36:Q36)</f>
        <v>161</v>
      </c>
    </row>
    <row r="37" spans="1:18" s="1" customFormat="1" ht="15.75" x14ac:dyDescent="0.25">
      <c r="A37" s="7" t="s">
        <v>35</v>
      </c>
      <c r="B37" s="20" t="s">
        <v>76</v>
      </c>
      <c r="C37" s="20" t="s">
        <v>76</v>
      </c>
      <c r="D37" s="20" t="s">
        <v>76</v>
      </c>
      <c r="E37" s="20" t="s">
        <v>76</v>
      </c>
      <c r="F37" s="24" t="s">
        <v>76</v>
      </c>
      <c r="G37" s="21">
        <v>413</v>
      </c>
      <c r="H37" s="21">
        <v>487</v>
      </c>
      <c r="I37" s="21">
        <f>353+33</f>
        <v>386</v>
      </c>
      <c r="J37" s="21">
        <v>310</v>
      </c>
      <c r="K37" s="21">
        <v>340</v>
      </c>
      <c r="L37" s="21">
        <v>376</v>
      </c>
      <c r="M37" s="21">
        <v>406</v>
      </c>
      <c r="N37" s="21">
        <v>443</v>
      </c>
      <c r="O37" s="21">
        <v>397</v>
      </c>
      <c r="P37" s="21">
        <v>231</v>
      </c>
      <c r="Q37" s="21">
        <v>106</v>
      </c>
      <c r="R37" s="22">
        <f>SUM(G37:Q37)</f>
        <v>3895</v>
      </c>
    </row>
    <row r="38" spans="1:18" s="9" customFormat="1" ht="15.75" x14ac:dyDescent="0.25">
      <c r="A38" s="6" t="s">
        <v>36</v>
      </c>
      <c r="B38" s="16" t="s">
        <v>76</v>
      </c>
      <c r="C38" s="16" t="s">
        <v>76</v>
      </c>
      <c r="D38" s="16" t="s">
        <v>76</v>
      </c>
      <c r="E38" s="16" t="s">
        <v>76</v>
      </c>
      <c r="F38" s="25" t="s">
        <v>76</v>
      </c>
      <c r="G38" s="18">
        <v>609</v>
      </c>
      <c r="H38" s="18">
        <v>737</v>
      </c>
      <c r="I38" s="18">
        <f>488+54</f>
        <v>542</v>
      </c>
      <c r="J38" s="18">
        <v>525</v>
      </c>
      <c r="K38" s="18">
        <v>559</v>
      </c>
      <c r="L38" s="18">
        <v>582</v>
      </c>
      <c r="M38" s="18">
        <v>658</v>
      </c>
      <c r="N38" s="18">
        <v>553</v>
      </c>
      <c r="O38" s="18">
        <v>526</v>
      </c>
      <c r="P38" s="18">
        <v>276</v>
      </c>
      <c r="Q38" s="18">
        <v>157</v>
      </c>
      <c r="R38" s="26">
        <f>SUM(G38:Q38)</f>
        <v>5724</v>
      </c>
    </row>
    <row r="39" spans="1:18" s="1" customFormat="1" ht="15.75" x14ac:dyDescent="0.25">
      <c r="A39" s="7" t="s">
        <v>37</v>
      </c>
      <c r="B39" s="20" t="s">
        <v>76</v>
      </c>
      <c r="C39" s="23">
        <v>1751</v>
      </c>
      <c r="D39" s="23">
        <v>3975</v>
      </c>
      <c r="E39" s="23">
        <v>3383</v>
      </c>
      <c r="F39" s="21">
        <v>3118</v>
      </c>
      <c r="G39" s="21">
        <v>2817</v>
      </c>
      <c r="H39" s="21">
        <v>2173</v>
      </c>
      <c r="I39" s="21">
        <f>1540+98</f>
        <v>1638</v>
      </c>
      <c r="J39" s="21">
        <v>1008</v>
      </c>
      <c r="K39" s="21">
        <v>860</v>
      </c>
      <c r="L39" s="21">
        <v>670</v>
      </c>
      <c r="M39" s="21">
        <v>652</v>
      </c>
      <c r="N39" s="21">
        <v>580</v>
      </c>
      <c r="O39" s="21">
        <v>781</v>
      </c>
      <c r="P39" s="21">
        <v>558</v>
      </c>
      <c r="Q39" s="21">
        <v>202</v>
      </c>
      <c r="R39" s="22">
        <f>SUM(C39:Q39)</f>
        <v>24166</v>
      </c>
    </row>
    <row r="40" spans="1:18" s="9" customFormat="1" ht="15.75" x14ac:dyDescent="0.25">
      <c r="A40" s="6" t="s">
        <v>38</v>
      </c>
      <c r="B40" s="16" t="s">
        <v>76</v>
      </c>
      <c r="C40" s="16" t="s">
        <v>76</v>
      </c>
      <c r="D40" s="16" t="s">
        <v>76</v>
      </c>
      <c r="E40" s="16" t="s">
        <v>76</v>
      </c>
      <c r="F40" s="18">
        <v>24</v>
      </c>
      <c r="G40" s="18">
        <v>580</v>
      </c>
      <c r="H40" s="18">
        <v>66</v>
      </c>
      <c r="I40" s="18">
        <v>40</v>
      </c>
      <c r="J40" s="18">
        <v>30</v>
      </c>
      <c r="K40" s="18">
        <v>28</v>
      </c>
      <c r="L40" s="18">
        <v>146</v>
      </c>
      <c r="M40" s="18">
        <v>50</v>
      </c>
      <c r="N40" s="18">
        <v>56</v>
      </c>
      <c r="O40" s="18">
        <v>77</v>
      </c>
      <c r="P40" s="18">
        <v>73</v>
      </c>
      <c r="Q40" s="18">
        <v>34</v>
      </c>
      <c r="R40" s="19">
        <f>SUM(F40:Q40)</f>
        <v>1204</v>
      </c>
    </row>
    <row r="41" spans="1:18" s="1" customFormat="1" ht="15.75" x14ac:dyDescent="0.25">
      <c r="A41" s="7" t="s">
        <v>39</v>
      </c>
      <c r="B41" s="20" t="s">
        <v>76</v>
      </c>
      <c r="C41" s="20" t="s">
        <v>76</v>
      </c>
      <c r="D41" s="23">
        <v>52</v>
      </c>
      <c r="E41" s="23">
        <v>79</v>
      </c>
      <c r="F41" s="21">
        <v>59</v>
      </c>
      <c r="G41" s="21">
        <v>139</v>
      </c>
      <c r="H41" s="21">
        <v>93</v>
      </c>
      <c r="I41" s="21">
        <f>94+7</f>
        <v>101</v>
      </c>
      <c r="J41" s="21">
        <v>69</v>
      </c>
      <c r="K41" s="21">
        <v>70</v>
      </c>
      <c r="L41" s="21">
        <v>97</v>
      </c>
      <c r="M41" s="21">
        <v>94</v>
      </c>
      <c r="N41" s="21">
        <v>59</v>
      </c>
      <c r="O41" s="21">
        <v>105</v>
      </c>
      <c r="P41" s="21">
        <v>41</v>
      </c>
      <c r="Q41" s="21">
        <v>21</v>
      </c>
      <c r="R41" s="22">
        <f>SUM(D41:Q41)</f>
        <v>1079</v>
      </c>
    </row>
    <row r="42" spans="1:18" s="9" customFormat="1" ht="15.75" x14ac:dyDescent="0.25">
      <c r="A42" s="6" t="s">
        <v>40</v>
      </c>
      <c r="B42" s="16" t="s">
        <v>76</v>
      </c>
      <c r="C42" s="17">
        <v>267</v>
      </c>
      <c r="D42" s="17">
        <v>586</v>
      </c>
      <c r="E42" s="17">
        <v>433</v>
      </c>
      <c r="F42" s="18">
        <v>398</v>
      </c>
      <c r="G42" s="18">
        <v>347</v>
      </c>
      <c r="H42" s="18">
        <v>308</v>
      </c>
      <c r="I42" s="18">
        <v>227</v>
      </c>
      <c r="J42" s="18">
        <v>206</v>
      </c>
      <c r="K42" s="18">
        <v>203</v>
      </c>
      <c r="L42" s="18">
        <v>159</v>
      </c>
      <c r="M42" s="18">
        <v>168</v>
      </c>
      <c r="N42" s="18">
        <v>172</v>
      </c>
      <c r="O42" s="18">
        <v>204</v>
      </c>
      <c r="P42" s="18">
        <v>155</v>
      </c>
      <c r="Q42" s="18">
        <v>49</v>
      </c>
      <c r="R42" s="26">
        <f>SUM(C42:Q42)</f>
        <v>3882</v>
      </c>
    </row>
    <row r="43" spans="1:18" s="1" customFormat="1" ht="15.75" x14ac:dyDescent="0.25">
      <c r="A43" s="7" t="s">
        <v>41</v>
      </c>
      <c r="B43" s="20" t="s">
        <v>76</v>
      </c>
      <c r="C43" s="23">
        <v>147</v>
      </c>
      <c r="D43" s="23">
        <v>314</v>
      </c>
      <c r="E43" s="23">
        <v>176</v>
      </c>
      <c r="F43" s="21">
        <v>168</v>
      </c>
      <c r="G43" s="21">
        <v>178</v>
      </c>
      <c r="H43" s="21">
        <v>78</v>
      </c>
      <c r="I43" s="21">
        <v>52</v>
      </c>
      <c r="J43" s="21">
        <v>49</v>
      </c>
      <c r="K43" s="21">
        <v>53</v>
      </c>
      <c r="L43" s="21">
        <v>76</v>
      </c>
      <c r="M43" s="21">
        <v>55</v>
      </c>
      <c r="N43" s="21">
        <v>49</v>
      </c>
      <c r="O43" s="21">
        <v>43</v>
      </c>
      <c r="P43" s="21">
        <v>37</v>
      </c>
      <c r="Q43" s="21">
        <v>17</v>
      </c>
      <c r="R43" s="22">
        <f>SUM(C43:Q43)</f>
        <v>1492</v>
      </c>
    </row>
    <row r="44" spans="1:18" s="9" customFormat="1" ht="15.75" x14ac:dyDescent="0.25">
      <c r="A44" s="6" t="s">
        <v>42</v>
      </c>
      <c r="B44" s="16" t="s">
        <v>76</v>
      </c>
      <c r="C44" s="17">
        <v>88</v>
      </c>
      <c r="D44" s="17">
        <v>581</v>
      </c>
      <c r="E44" s="17">
        <v>172</v>
      </c>
      <c r="F44" s="18">
        <v>213</v>
      </c>
      <c r="G44" s="18">
        <v>303</v>
      </c>
      <c r="H44" s="18">
        <v>198</v>
      </c>
      <c r="I44" s="18">
        <f>110+11</f>
        <v>121</v>
      </c>
      <c r="J44" s="18">
        <v>115</v>
      </c>
      <c r="K44" s="18">
        <v>127</v>
      </c>
      <c r="L44" s="18">
        <v>96</v>
      </c>
      <c r="M44" s="18">
        <v>149</v>
      </c>
      <c r="N44" s="18">
        <v>138</v>
      </c>
      <c r="O44" s="18">
        <v>201</v>
      </c>
      <c r="P44" s="18">
        <v>190</v>
      </c>
      <c r="Q44" s="18">
        <v>98</v>
      </c>
      <c r="R44" s="19">
        <f>SUM(C44:Q44)</f>
        <v>2790</v>
      </c>
    </row>
    <row r="45" spans="1:18" s="1" customFormat="1" ht="15.75" x14ac:dyDescent="0.25">
      <c r="A45" s="7" t="s">
        <v>43</v>
      </c>
      <c r="B45" s="20" t="s">
        <v>76</v>
      </c>
      <c r="C45" s="20" t="s">
        <v>76</v>
      </c>
      <c r="D45" s="20" t="s">
        <v>76</v>
      </c>
      <c r="E45" s="23">
        <v>48</v>
      </c>
      <c r="F45" s="21">
        <v>189</v>
      </c>
      <c r="G45" s="21">
        <v>281</v>
      </c>
      <c r="H45" s="21">
        <v>352</v>
      </c>
      <c r="I45" s="21">
        <f>190+17</f>
        <v>207</v>
      </c>
      <c r="J45" s="21">
        <v>164</v>
      </c>
      <c r="K45" s="21">
        <v>123</v>
      </c>
      <c r="L45" s="21">
        <v>109</v>
      </c>
      <c r="M45" s="21">
        <v>72</v>
      </c>
      <c r="N45" s="21">
        <v>74</v>
      </c>
      <c r="O45" s="21">
        <v>147</v>
      </c>
      <c r="P45" s="21">
        <v>112</v>
      </c>
      <c r="Q45" s="21">
        <v>43</v>
      </c>
      <c r="R45" s="22">
        <f>SUM(C45:Q45)</f>
        <v>1921</v>
      </c>
    </row>
    <row r="46" spans="1:18" s="9" customFormat="1" ht="15.75" x14ac:dyDescent="0.25">
      <c r="A46" s="6" t="s">
        <v>44</v>
      </c>
      <c r="B46" s="16" t="s">
        <v>76</v>
      </c>
      <c r="C46" s="17">
        <v>26</v>
      </c>
      <c r="D46" s="17">
        <v>38</v>
      </c>
      <c r="E46" s="17">
        <v>35</v>
      </c>
      <c r="F46" s="18">
        <v>45</v>
      </c>
      <c r="G46" s="18">
        <v>51</v>
      </c>
      <c r="H46" s="18">
        <v>63</v>
      </c>
      <c r="I46" s="18">
        <v>42</v>
      </c>
      <c r="J46" s="18">
        <v>35</v>
      </c>
      <c r="K46" s="18">
        <v>31</v>
      </c>
      <c r="L46" s="18">
        <v>19</v>
      </c>
      <c r="M46" s="18">
        <v>23</v>
      </c>
      <c r="N46" s="18">
        <v>25</v>
      </c>
      <c r="O46" s="18">
        <v>37</v>
      </c>
      <c r="P46" s="18">
        <v>18</v>
      </c>
      <c r="Q46" s="18">
        <v>10</v>
      </c>
      <c r="R46" s="19">
        <f>SUM(C46:Q46)</f>
        <v>498</v>
      </c>
    </row>
    <row r="47" spans="1:18" s="11" customFormat="1" ht="15.75" x14ac:dyDescent="0.25">
      <c r="A47" s="10" t="s">
        <v>45</v>
      </c>
      <c r="B47" s="20" t="s">
        <v>76</v>
      </c>
      <c r="C47" s="20" t="s">
        <v>76</v>
      </c>
      <c r="D47" s="20" t="s">
        <v>76</v>
      </c>
      <c r="E47" s="20" t="s">
        <v>76</v>
      </c>
      <c r="F47" s="27">
        <v>0</v>
      </c>
      <c r="G47" s="27">
        <v>1</v>
      </c>
      <c r="H47" s="27">
        <v>1</v>
      </c>
      <c r="I47" s="27">
        <v>0</v>
      </c>
      <c r="J47" s="27">
        <v>0</v>
      </c>
      <c r="K47" s="27">
        <v>0</v>
      </c>
      <c r="L47" s="27">
        <v>19</v>
      </c>
      <c r="M47" s="27">
        <v>0</v>
      </c>
      <c r="N47" s="27">
        <v>0</v>
      </c>
      <c r="O47" s="27">
        <v>0</v>
      </c>
      <c r="P47" s="27">
        <v>1</v>
      </c>
      <c r="Q47" s="27">
        <v>0</v>
      </c>
      <c r="R47" s="28">
        <f>SUM(F47:Q47)</f>
        <v>22</v>
      </c>
    </row>
    <row r="48" spans="1:18" s="9" customFormat="1" ht="15.75" x14ac:dyDescent="0.25">
      <c r="A48" s="6" t="s">
        <v>46</v>
      </c>
      <c r="B48" s="16" t="s">
        <v>76</v>
      </c>
      <c r="C48" s="16" t="s">
        <v>76</v>
      </c>
      <c r="D48" s="16" t="s">
        <v>76</v>
      </c>
      <c r="E48" s="16" t="s">
        <v>76</v>
      </c>
      <c r="F48" s="18">
        <v>6</v>
      </c>
      <c r="G48" s="18">
        <v>18</v>
      </c>
      <c r="H48" s="18">
        <v>18</v>
      </c>
      <c r="I48" s="18">
        <v>6</v>
      </c>
      <c r="J48" s="18">
        <v>6</v>
      </c>
      <c r="K48" s="18">
        <v>5</v>
      </c>
      <c r="L48" s="18">
        <v>5</v>
      </c>
      <c r="M48" s="18">
        <v>0</v>
      </c>
      <c r="N48" s="18">
        <v>1</v>
      </c>
      <c r="O48" s="18">
        <v>1</v>
      </c>
      <c r="P48" s="18">
        <v>6</v>
      </c>
      <c r="Q48" s="18">
        <v>2</v>
      </c>
      <c r="R48" s="19">
        <f>SUM(F48:Q48)</f>
        <v>74</v>
      </c>
    </row>
    <row r="49" spans="1:18" s="1" customFormat="1" ht="15.75" x14ac:dyDescent="0.25">
      <c r="A49" s="7" t="s">
        <v>47</v>
      </c>
      <c r="B49" s="20" t="s">
        <v>76</v>
      </c>
      <c r="C49" s="20" t="s">
        <v>76</v>
      </c>
      <c r="D49" s="20" t="s">
        <v>76</v>
      </c>
      <c r="E49" s="20" t="s">
        <v>76</v>
      </c>
      <c r="F49" s="24" t="s">
        <v>76</v>
      </c>
      <c r="G49" s="21">
        <v>36</v>
      </c>
      <c r="H49" s="21">
        <v>38</v>
      </c>
      <c r="I49" s="21">
        <f>26+5</f>
        <v>31</v>
      </c>
      <c r="J49" s="21">
        <v>21</v>
      </c>
      <c r="K49" s="21">
        <v>25</v>
      </c>
      <c r="L49" s="21">
        <v>14</v>
      </c>
      <c r="M49" s="21">
        <v>23</v>
      </c>
      <c r="N49" s="21">
        <v>25</v>
      </c>
      <c r="O49" s="21">
        <v>81</v>
      </c>
      <c r="P49" s="21">
        <v>45</v>
      </c>
      <c r="Q49" s="21">
        <v>15</v>
      </c>
      <c r="R49" s="22">
        <f>SUM(G49:Q49)</f>
        <v>354</v>
      </c>
    </row>
    <row r="50" spans="1:18" s="9" customFormat="1" ht="15.75" x14ac:dyDescent="0.25">
      <c r="A50" s="6" t="s">
        <v>48</v>
      </c>
      <c r="B50" s="16" t="s">
        <v>76</v>
      </c>
      <c r="C50" s="17">
        <v>191</v>
      </c>
      <c r="D50" s="17">
        <v>400</v>
      </c>
      <c r="E50" s="17">
        <v>240</v>
      </c>
      <c r="F50" s="18">
        <v>222</v>
      </c>
      <c r="G50" s="18">
        <v>337</v>
      </c>
      <c r="H50" s="18">
        <v>224</v>
      </c>
      <c r="I50" s="18">
        <f>151+11</f>
        <v>162</v>
      </c>
      <c r="J50" s="18">
        <v>132</v>
      </c>
      <c r="K50" s="18">
        <v>138</v>
      </c>
      <c r="L50" s="18">
        <v>123</v>
      </c>
      <c r="M50" s="18">
        <v>115</v>
      </c>
      <c r="N50" s="18">
        <v>95</v>
      </c>
      <c r="O50" s="18">
        <v>208</v>
      </c>
      <c r="P50" s="18">
        <v>131</v>
      </c>
      <c r="Q50" s="18">
        <v>47</v>
      </c>
      <c r="R50" s="19">
        <f>SUM(C50:Q50)</f>
        <v>2765</v>
      </c>
    </row>
    <row r="51" spans="1:18" s="1" customFormat="1" ht="15.75" x14ac:dyDescent="0.25">
      <c r="A51" s="7" t="s">
        <v>49</v>
      </c>
      <c r="B51" s="20" t="s">
        <v>76</v>
      </c>
      <c r="C51" s="20" t="s">
        <v>76</v>
      </c>
      <c r="D51" s="20" t="s">
        <v>76</v>
      </c>
      <c r="E51" s="20" t="s">
        <v>76</v>
      </c>
      <c r="F51" s="21">
        <v>0</v>
      </c>
      <c r="G51" s="21">
        <v>17</v>
      </c>
      <c r="H51" s="21">
        <v>8</v>
      </c>
      <c r="I51" s="21">
        <v>6</v>
      </c>
      <c r="J51" s="21">
        <v>3</v>
      </c>
      <c r="K51" s="21">
        <v>10</v>
      </c>
      <c r="L51" s="21">
        <v>17</v>
      </c>
      <c r="M51" s="21">
        <v>17</v>
      </c>
      <c r="N51" s="21">
        <v>6</v>
      </c>
      <c r="O51" s="21">
        <v>21</v>
      </c>
      <c r="P51" s="21">
        <v>25</v>
      </c>
      <c r="Q51" s="21">
        <v>19</v>
      </c>
      <c r="R51" s="22">
        <f>SUM(F51:Q51)</f>
        <v>149</v>
      </c>
    </row>
    <row r="52" spans="1:18" ht="15.75" x14ac:dyDescent="0.25">
      <c r="A52" s="6" t="s">
        <v>77</v>
      </c>
      <c r="B52" s="16" t="s">
        <v>76</v>
      </c>
      <c r="C52" s="16" t="s">
        <v>76</v>
      </c>
      <c r="D52" s="16" t="s">
        <v>76</v>
      </c>
      <c r="E52" s="16" t="s">
        <v>76</v>
      </c>
      <c r="F52" s="16" t="s">
        <v>76</v>
      </c>
      <c r="G52" s="16" t="s">
        <v>76</v>
      </c>
      <c r="H52" s="16" t="s">
        <v>76</v>
      </c>
      <c r="I52" s="16" t="s">
        <v>76</v>
      </c>
      <c r="J52" s="16" t="s">
        <v>76</v>
      </c>
      <c r="K52" s="16" t="s">
        <v>76</v>
      </c>
      <c r="L52" s="16" t="s">
        <v>76</v>
      </c>
      <c r="M52" s="16" t="s">
        <v>76</v>
      </c>
      <c r="N52" s="16" t="s">
        <v>76</v>
      </c>
      <c r="O52" s="16">
        <v>0</v>
      </c>
      <c r="P52" s="18">
        <v>2</v>
      </c>
      <c r="Q52" s="18">
        <v>0</v>
      </c>
      <c r="R52" s="19">
        <f>SUM(P52:Q52)</f>
        <v>2</v>
      </c>
    </row>
    <row r="53" spans="1:18" ht="15.75" x14ac:dyDescent="0.25">
      <c r="A53" s="7" t="s">
        <v>50</v>
      </c>
      <c r="B53" s="20" t="s">
        <v>76</v>
      </c>
      <c r="C53" s="23">
        <v>6</v>
      </c>
      <c r="D53" s="23">
        <v>20</v>
      </c>
      <c r="E53" s="23">
        <v>8</v>
      </c>
      <c r="F53" s="21">
        <v>21</v>
      </c>
      <c r="G53" s="21">
        <v>2</v>
      </c>
      <c r="H53" s="21">
        <v>5</v>
      </c>
      <c r="I53" s="21">
        <v>5</v>
      </c>
      <c r="J53" s="21">
        <v>5</v>
      </c>
      <c r="K53" s="21">
        <v>7</v>
      </c>
      <c r="L53" s="21">
        <v>6</v>
      </c>
      <c r="M53" s="21">
        <v>0</v>
      </c>
      <c r="N53" s="21">
        <v>0</v>
      </c>
      <c r="O53" s="21">
        <v>3</v>
      </c>
      <c r="P53" s="21">
        <v>3</v>
      </c>
      <c r="Q53" s="21">
        <v>0</v>
      </c>
      <c r="R53" s="22">
        <f>SUM(C53:Q53)</f>
        <v>91</v>
      </c>
    </row>
    <row r="54" spans="1:18" ht="15.75" x14ac:dyDescent="0.25">
      <c r="A54" s="6" t="s">
        <v>51</v>
      </c>
      <c r="B54" s="16" t="s">
        <v>76</v>
      </c>
      <c r="C54" s="17">
        <v>27</v>
      </c>
      <c r="D54" s="17">
        <v>54</v>
      </c>
      <c r="E54" s="17">
        <v>21</v>
      </c>
      <c r="F54" s="18">
        <v>25</v>
      </c>
      <c r="G54" s="18">
        <v>33</v>
      </c>
      <c r="H54" s="18">
        <v>37</v>
      </c>
      <c r="I54" s="18">
        <v>23</v>
      </c>
      <c r="J54" s="18">
        <v>18</v>
      </c>
      <c r="K54" s="18">
        <v>23</v>
      </c>
      <c r="L54" s="18">
        <v>16</v>
      </c>
      <c r="M54" s="18">
        <v>8</v>
      </c>
      <c r="N54" s="18">
        <v>8</v>
      </c>
      <c r="O54" s="18">
        <v>4</v>
      </c>
      <c r="P54" s="18">
        <v>2</v>
      </c>
      <c r="Q54" s="18">
        <v>0</v>
      </c>
      <c r="R54" s="19">
        <f>SUM(C54:Q54)</f>
        <v>299</v>
      </c>
    </row>
    <row r="55" spans="1:18" ht="15.75" x14ac:dyDescent="0.25">
      <c r="A55" s="8" t="s">
        <v>52</v>
      </c>
      <c r="B55" s="29" t="s">
        <v>76</v>
      </c>
      <c r="C55" s="29" t="s">
        <v>76</v>
      </c>
      <c r="D55" s="30">
        <v>25</v>
      </c>
      <c r="E55" s="30">
        <v>31</v>
      </c>
      <c r="F55" s="31">
        <v>33</v>
      </c>
      <c r="G55" s="31">
        <v>31</v>
      </c>
      <c r="H55" s="31">
        <v>48</v>
      </c>
      <c r="I55" s="31">
        <f>59+6</f>
        <v>65</v>
      </c>
      <c r="J55" s="31">
        <v>30</v>
      </c>
      <c r="K55" s="31">
        <v>24</v>
      </c>
      <c r="L55" s="31">
        <v>45</v>
      </c>
      <c r="M55" s="31">
        <v>24</v>
      </c>
      <c r="N55" s="31">
        <v>23</v>
      </c>
      <c r="O55" s="31">
        <v>15</v>
      </c>
      <c r="P55" s="31">
        <v>14</v>
      </c>
      <c r="Q55" s="31">
        <v>7</v>
      </c>
      <c r="R55" s="32">
        <f>SUM(D55:Q55)</f>
        <v>415</v>
      </c>
    </row>
    <row r="56" spans="1:18" ht="15.75" x14ac:dyDescent="0.25">
      <c r="A56" s="6" t="s">
        <v>53</v>
      </c>
      <c r="B56" s="16" t="s">
        <v>76</v>
      </c>
      <c r="C56" s="16" t="s">
        <v>76</v>
      </c>
      <c r="D56" s="17">
        <v>3</v>
      </c>
      <c r="E56" s="17">
        <v>1</v>
      </c>
      <c r="F56" s="18">
        <v>8</v>
      </c>
      <c r="G56" s="18">
        <v>12</v>
      </c>
      <c r="H56" s="18">
        <v>10</v>
      </c>
      <c r="I56" s="18">
        <v>7</v>
      </c>
      <c r="J56" s="18">
        <v>5</v>
      </c>
      <c r="K56" s="18">
        <v>7</v>
      </c>
      <c r="L56" s="18">
        <v>30</v>
      </c>
      <c r="M56" s="18">
        <v>15</v>
      </c>
      <c r="N56" s="18">
        <v>11</v>
      </c>
      <c r="O56" s="18">
        <v>5</v>
      </c>
      <c r="P56" s="18">
        <v>6</v>
      </c>
      <c r="Q56" s="18">
        <v>4</v>
      </c>
      <c r="R56" s="19">
        <f>SUM(D56:Q56)</f>
        <v>124</v>
      </c>
    </row>
    <row r="57" spans="1:18" ht="15.75" x14ac:dyDescent="0.25">
      <c r="A57" s="7" t="s">
        <v>54</v>
      </c>
      <c r="B57" s="20" t="s">
        <v>76</v>
      </c>
      <c r="C57" s="20" t="s">
        <v>76</v>
      </c>
      <c r="D57" s="20" t="s">
        <v>76</v>
      </c>
      <c r="E57" s="20" t="s">
        <v>76</v>
      </c>
      <c r="F57" s="21">
        <v>62</v>
      </c>
      <c r="G57" s="21">
        <v>102</v>
      </c>
      <c r="H57" s="21">
        <v>79</v>
      </c>
      <c r="I57" s="21">
        <v>54</v>
      </c>
      <c r="J57" s="21">
        <v>53</v>
      </c>
      <c r="K57" s="21">
        <v>57</v>
      </c>
      <c r="L57" s="21">
        <v>78</v>
      </c>
      <c r="M57" s="21">
        <v>81</v>
      </c>
      <c r="N57" s="21">
        <v>65</v>
      </c>
      <c r="O57" s="21">
        <v>147</v>
      </c>
      <c r="P57" s="21">
        <v>104</v>
      </c>
      <c r="Q57" s="21">
        <v>57</v>
      </c>
      <c r="R57" s="22">
        <f>SUM(E57:Q57)</f>
        <v>939</v>
      </c>
    </row>
    <row r="58" spans="1:18" ht="15.75" x14ac:dyDescent="0.25">
      <c r="A58" s="6" t="s">
        <v>55</v>
      </c>
      <c r="B58" s="16" t="s">
        <v>76</v>
      </c>
      <c r="C58" s="16" t="s">
        <v>76</v>
      </c>
      <c r="D58" s="16" t="s">
        <v>76</v>
      </c>
      <c r="E58" s="17">
        <v>8</v>
      </c>
      <c r="F58" s="18">
        <v>7</v>
      </c>
      <c r="G58" s="18">
        <v>15</v>
      </c>
      <c r="H58" s="18">
        <v>16</v>
      </c>
      <c r="I58" s="18">
        <v>10</v>
      </c>
      <c r="J58" s="18">
        <v>12</v>
      </c>
      <c r="K58" s="18">
        <v>5</v>
      </c>
      <c r="L58" s="18">
        <v>12</v>
      </c>
      <c r="M58" s="18">
        <v>9</v>
      </c>
      <c r="N58" s="18">
        <v>3</v>
      </c>
      <c r="O58" s="18">
        <v>4</v>
      </c>
      <c r="P58" s="18">
        <v>11</v>
      </c>
      <c r="Q58" s="18">
        <v>4</v>
      </c>
      <c r="R58" s="19">
        <f>SUM(E58:Q58)</f>
        <v>116</v>
      </c>
    </row>
    <row r="59" spans="1:18" ht="15.75" x14ac:dyDescent="0.25">
      <c r="A59" s="7" t="s">
        <v>56</v>
      </c>
      <c r="B59" s="20" t="s">
        <v>76</v>
      </c>
      <c r="C59" s="20" t="s">
        <v>76</v>
      </c>
      <c r="D59" s="20" t="s">
        <v>76</v>
      </c>
      <c r="E59" s="20" t="s">
        <v>76</v>
      </c>
      <c r="F59" s="21">
        <v>2</v>
      </c>
      <c r="G59" s="21">
        <v>14</v>
      </c>
      <c r="H59" s="21">
        <v>21</v>
      </c>
      <c r="I59" s="21">
        <v>9</v>
      </c>
      <c r="J59" s="21">
        <v>9</v>
      </c>
      <c r="K59" s="21">
        <v>4</v>
      </c>
      <c r="L59" s="21">
        <v>11</v>
      </c>
      <c r="M59" s="21">
        <v>6</v>
      </c>
      <c r="N59" s="21">
        <v>15</v>
      </c>
      <c r="O59" s="21">
        <v>11</v>
      </c>
      <c r="P59" s="21">
        <v>4</v>
      </c>
      <c r="Q59" s="21">
        <v>3</v>
      </c>
      <c r="R59" s="22">
        <f>SUM(F59:Q59)</f>
        <v>109</v>
      </c>
    </row>
    <row r="60" spans="1:18" s="15" customFormat="1" ht="15.75" x14ac:dyDescent="0.25">
      <c r="A60" s="12" t="s">
        <v>57</v>
      </c>
      <c r="B60" s="13">
        <f t="shared" ref="B60:I60" si="0">SUM(B2:B6)+SUM(B8:B51)+SUM(B53:B59)</f>
        <v>85</v>
      </c>
      <c r="C60" s="13">
        <f t="shared" si="0"/>
        <v>4150</v>
      </c>
      <c r="D60" s="13">
        <f t="shared" si="0"/>
        <v>10274</v>
      </c>
      <c r="E60" s="13">
        <f t="shared" si="0"/>
        <v>8355</v>
      </c>
      <c r="F60" s="13">
        <f t="shared" si="0"/>
        <v>9219</v>
      </c>
      <c r="G60" s="13">
        <f t="shared" si="0"/>
        <v>12659</v>
      </c>
      <c r="H60" s="13">
        <f t="shared" si="0"/>
        <v>10293</v>
      </c>
      <c r="I60" s="13">
        <f t="shared" si="0"/>
        <v>7801</v>
      </c>
      <c r="J60" s="13">
        <f>SUM(J2:J59)</f>
        <v>6194</v>
      </c>
      <c r="K60" s="13">
        <f>SUM(K2:K59)</f>
        <v>6170</v>
      </c>
      <c r="L60" s="13">
        <f>SUM(L2:L59)</f>
        <v>6490</v>
      </c>
      <c r="M60" s="13">
        <v>6667</v>
      </c>
      <c r="N60" s="13">
        <f>SUM(N2:N59)</f>
        <v>6051</v>
      </c>
      <c r="O60" s="13">
        <v>7385</v>
      </c>
      <c r="P60" s="13">
        <v>4807</v>
      </c>
      <c r="Q60" s="13">
        <v>1963</v>
      </c>
      <c r="R60" s="14">
        <f>SUM(B60:Q60)</f>
        <v>108563</v>
      </c>
    </row>
    <row r="63" spans="1:18" s="33" customFormat="1" ht="15.75" x14ac:dyDescent="0.25">
      <c r="A63" s="4" t="s">
        <v>58</v>
      </c>
    </row>
  </sheetData>
  <sheetProtection algorithmName="SHA-512" hashValue="8LLXp2i01+WP5czAqRSmFa4xhORM1ORqs7Bz+Jn96etKS7DrH5NsXrSImFAmGexLH8+QjDGwiHlw0BPFR8ETzw==" saltValue="ByuETYM+3G8GdKGmNSqFdg==" spinCount="100000" sheet="1" selectLockedCells="1" selectUnlockedCells="1"/>
  <pageMargins left="0.7" right="0.7" top="0.75" bottom="0.75" header="0.3" footer="0.3"/>
  <pageSetup scale="51" orientation="portrait" r:id="rId1"/>
  <headerFooter>
    <oddHeader xml:space="preserve">&amp;C&amp;"-,Bold"This Report Denotes the Number of Cards Issued by County and Fiscal Year
 2019/20 Reflects Cards Issued through December 2019  </oddHeader>
  </headerFooter>
  <ignoredErrors>
    <ignoredError sqref="R52" formulaRange="1"/>
    <ignoredError sqref="R22 R11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811BED227E25D44AB51A333E369085D" ma:contentTypeVersion="4" ma:contentTypeDescription="Create a new document." ma:contentTypeScope="" ma:versionID="b2185181d9413f775334a3f0e5819590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b2f94dd3fbd741c2c3ac74090eaa6b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Researchers/Statisticians</TermName>
          <TermId xmlns="http://schemas.microsoft.com/office/infopath/2007/PartnerControls">1fa682ba-87e4-4b69-9e7e-563bd0b9b893</TermId>
        </TermInfo>
        <TermInfo xmlns="http://schemas.microsoft.com/office/infopath/2007/PartnerControls">
          <TermName xmlns="http://schemas.microsoft.com/office/infopath/2007/PartnerControls">Local Agency</TermName>
          <TermId xmlns="http://schemas.microsoft.com/office/infopath/2007/PartnerControls">a83f7ca9-5f36-4e0a-8547-5f9ce4325ad6</TermId>
        </TermInfo>
        <TermInfo xmlns="http://schemas.microsoft.com/office/infopath/2007/PartnerControls">
          <TermName xmlns="http://schemas.microsoft.com/office/infopath/2007/PartnerControls">Local Government</TermName>
          <TermId xmlns="http://schemas.microsoft.com/office/infopath/2007/PartnerControls">1cd0782c-1d77-4248-a4cc-dba29f07cf73</TermId>
        </TermInfo>
        <TermInfo xmlns="http://schemas.microsoft.com/office/infopath/2007/PartnerControls">
          <TermName xmlns="http://schemas.microsoft.com/office/infopath/2007/PartnerControls">Media Representative</TermName>
          <TermId xmlns="http://schemas.microsoft.com/office/infopath/2007/PartnerControls">4c3e3ceb-08a9-458b-b62c-fd083ba5b814</TermId>
        </TermInfo>
      </Terms>
    </off2d280d04f435e8ad65f64297220d7>
    <TaxCatchAll xmlns="a48324c4-7d20-48d3-8188-32763737222b">
      <Value>97</Value>
      <Value>147</Value>
      <Value>112</Value>
      <Value>192</Value>
      <Value>106</Value>
      <Value>190</Value>
      <Value>121</Value>
      <Value>124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dd95f150-01d7-4bbf-8c65-38bf706a4c04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Health Statistics and Informatics</TermName>
          <TermId xmlns="http://schemas.microsoft.com/office/infopath/2007/PartnerControls">fe4aee84-fe38-4957-9567-c97935be8485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6AB094-9542-4D14-B056-01CA4D985519}"/>
</file>

<file path=customXml/itemProps2.xml><?xml version="1.0" encoding="utf-8"?>
<ds:datastoreItem xmlns:ds="http://schemas.openxmlformats.org/officeDocument/2006/customXml" ds:itemID="{C537C4A0-1232-4A88-9387-03A0A36A9AA7}"/>
</file>

<file path=customXml/itemProps3.xml><?xml version="1.0" encoding="utf-8"?>
<ds:datastoreItem xmlns:ds="http://schemas.openxmlformats.org/officeDocument/2006/customXml" ds:itemID="{C7DA8E3C-C841-4043-AA07-239494187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MMP County Card Count December 2019 Data</dc:title>
  <dc:creator>Pena, Tori (CDPH-HISP-PHPRB)</dc:creator>
  <cp:lastModifiedBy>De Kok, Anna@CDPH</cp:lastModifiedBy>
  <cp:lastPrinted>2019-11-05T23:54:13Z</cp:lastPrinted>
  <dcterms:created xsi:type="dcterms:W3CDTF">2016-09-07T21:51:54Z</dcterms:created>
  <dcterms:modified xsi:type="dcterms:W3CDTF">2020-01-03T19:19:07Z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0x0101002CC577673628EB48993F371F1850BF7D00D811BED227E25D44AB51A333E369085D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106;#Data|dd95f150-01d7-4bbf-8c65-38bf706a4c04</vt:lpwstr>
  </property>
  <property fmtid="{D5CDD505-2E9C-101B-9397-08002B2CF9AE}" pid="5" name="CDPH Audience">
    <vt:lpwstr>121;#Clinicians/Healthcare Providers|e31e14b8-e46e-494a-8300-1453b14ca9de;#124;#Researchers/Statisticians|1fa682ba-87e4-4b69-9e7e-563bd0b9b893;#192;#Local Agency|a83f7ca9-5f36-4e0a-8547-5f9ce4325ad6;#190;#Local Government|1cd0782c-1d77-4248-a4cc-dba29f07cf73;#112;#Media Representative|4c3e3ceb-08a9-458b-b62c-fd083ba5b814</vt:lpwstr>
  </property>
  <property fmtid="{D5CDD505-2E9C-101B-9397-08002B2CF9AE}" pid="6" name="Program">
    <vt:lpwstr>147;#Center for Health Statistics and Informatics|fe4aee84-fe38-4957-9567-c97935be8485</vt:lpwstr>
  </property>
</Properties>
</file>